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4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'4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'4 1 Pol'!$A$1:$X$36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49" i="1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K10" i="12" s="1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I10" i="12" s="1"/>
  <c r="K14" i="12"/>
  <c r="O14" i="12"/>
  <c r="Q14" i="12"/>
  <c r="V14" i="12"/>
  <c r="G16" i="12"/>
  <c r="M16" i="12" s="1"/>
  <c r="M15" i="12" s="1"/>
  <c r="I16" i="12"/>
  <c r="I15" i="12" s="1"/>
  <c r="K16" i="12"/>
  <c r="K15" i="12" s="1"/>
  <c r="O16" i="12"/>
  <c r="O15" i="12" s="1"/>
  <c r="Q16" i="12"/>
  <c r="Q15" i="12" s="1"/>
  <c r="V16" i="12"/>
  <c r="V15" i="12" s="1"/>
  <c r="I17" i="12"/>
  <c r="K17" i="12"/>
  <c r="G18" i="12"/>
  <c r="M18" i="12" s="1"/>
  <c r="M17" i="12" s="1"/>
  <c r="I18" i="12"/>
  <c r="K18" i="12"/>
  <c r="O18" i="12"/>
  <c r="O17" i="12" s="1"/>
  <c r="Q18" i="12"/>
  <c r="Q17" i="12" s="1"/>
  <c r="V18" i="12"/>
  <c r="V17" i="12" s="1"/>
  <c r="G20" i="12"/>
  <c r="G19" i="12" s="1"/>
  <c r="I20" i="12"/>
  <c r="I19" i="12" s="1"/>
  <c r="K20" i="12"/>
  <c r="K19" i="12" s="1"/>
  <c r="O20" i="12"/>
  <c r="O19" i="12" s="1"/>
  <c r="Q20" i="12"/>
  <c r="Q19" i="12" s="1"/>
  <c r="V20" i="12"/>
  <c r="V19" i="12" s="1"/>
  <c r="V21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I23" i="12"/>
  <c r="K23" i="12"/>
  <c r="O23" i="12"/>
  <c r="Q23" i="12"/>
  <c r="V23" i="12"/>
  <c r="G24" i="12"/>
  <c r="M24" i="12" s="1"/>
  <c r="M23" i="12" s="1"/>
  <c r="I24" i="12"/>
  <c r="K24" i="12"/>
  <c r="O24" i="12"/>
  <c r="Q24" i="12"/>
  <c r="V24" i="12"/>
  <c r="AE26" i="12"/>
  <c r="F39" i="1" s="1"/>
  <c r="I20" i="1"/>
  <c r="I19" i="1"/>
  <c r="I17" i="1"/>
  <c r="G15" i="12" l="1"/>
  <c r="I51" i="1" s="1"/>
  <c r="G17" i="12"/>
  <c r="I52" i="1" s="1"/>
  <c r="G21" i="12"/>
  <c r="I54" i="1" s="1"/>
  <c r="I18" i="1" s="1"/>
  <c r="M20" i="12"/>
  <c r="M19" i="12" s="1"/>
  <c r="V10" i="12"/>
  <c r="Q10" i="12"/>
  <c r="O10" i="12"/>
  <c r="G23" i="12"/>
  <c r="I55" i="1" s="1"/>
  <c r="G10" i="12"/>
  <c r="I50" i="1" s="1"/>
  <c r="I16" i="1" s="1"/>
  <c r="M9" i="12"/>
  <c r="M8" i="12" s="1"/>
  <c r="M10" i="12"/>
  <c r="AF26" i="12"/>
  <c r="G41" i="1" s="1"/>
  <c r="F42" i="1"/>
  <c r="G23" i="1" s="1"/>
  <c r="I53" i="1"/>
  <c r="F40" i="1"/>
  <c r="F41" i="1"/>
  <c r="J28" i="1"/>
  <c r="J26" i="1"/>
  <c r="G38" i="1"/>
  <c r="F38" i="1"/>
  <c r="J23" i="1"/>
  <c r="J24" i="1"/>
  <c r="J25" i="1"/>
  <c r="J27" i="1"/>
  <c r="E24" i="1"/>
  <c r="E26" i="1"/>
  <c r="I21" i="1" l="1"/>
  <c r="I56" i="1"/>
  <c r="J51" i="1" s="1"/>
  <c r="H41" i="1"/>
  <c r="I41" i="1" s="1"/>
  <c r="G26" i="12"/>
  <c r="G40" i="1"/>
  <c r="H40" i="1" s="1"/>
  <c r="I40" i="1" s="1"/>
  <c r="G39" i="1"/>
  <c r="G42" i="1" s="1"/>
  <c r="G25" i="1" s="1"/>
  <c r="A25" i="1" s="1"/>
  <c r="A26" i="1" s="1"/>
  <c r="G26" i="1" s="1"/>
  <c r="A23" i="1"/>
  <c r="A24" i="1" s="1"/>
  <c r="G24" i="1" s="1"/>
  <c r="J55" i="1" l="1"/>
  <c r="J50" i="1"/>
  <c r="J53" i="1"/>
  <c r="J49" i="1"/>
  <c r="J52" i="1"/>
  <c r="J54" i="1"/>
  <c r="H39" i="1"/>
  <c r="I39" i="1" s="1"/>
  <c r="I42" i="1" s="1"/>
  <c r="A27" i="1"/>
  <c r="A29" i="1" s="1"/>
  <c r="G29" i="1" s="1"/>
  <c r="G27" i="1" s="1"/>
  <c r="G28" i="1"/>
  <c r="J56" i="1" l="1"/>
  <c r="H42" i="1"/>
  <c r="J41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Podolan 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<sst xmlns="http://schemas.openxmlformats.org/spreadsheetml/2006/main" count="243" uniqueCount="136">
  <si>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</si>
  <si>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</si>
  <si>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</si>
  <si>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</si>
  <si>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</si>
  <si>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</si>
  <si>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</si>
  <si>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</si>
  <si>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</si>
  <si>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</si>
  <si>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</si>
  <si>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</si>
  <si>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</si>
  <si>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</si>
  <si>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</si>
  <si>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</si>
  <si>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</si>
  <si>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</si>
  <si>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</si>
  <si>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</si>
  <si>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</si>
  <si>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</si>
  <si>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</si>
  <si>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</si>
  <si>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</si>
  <si>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</si>
  <si>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</si>
  <si>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</si>
  <si>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</si>
  <si>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</si>
  <si>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</si>
  <si>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</si>
  <si>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</si>
  <si>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</si>
  <si>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</si>
  <si>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</si>
  <si>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</si>
  <si>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</si>
  <si>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</si>
  <si>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</si>
  <si>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</si>
  <si>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</si>
  <si>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</si>
  <si>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</si>
  <si>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Nabídkový rozpočet</t>
  </si>
  <si>
    <t>4</t>
  </si>
  <si>
    <t>U Školky - oprava komunikace</t>
  </si>
  <si>
    <t>Objekt:</t>
  </si>
  <si>
    <t>Rozpočet:</t>
  </si>
  <si>
    <t>TSUB, příspěvková organizace</t>
  </si>
  <si>
    <t>0004</t>
  </si>
  <si>
    <t>TSUB</t>
  </si>
  <si>
    <t>Stavba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</si>
  <si>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</si>
  <si>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</si>
  <si>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</si>
  <si>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</si>
  <si>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</si>
  <si>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</si>
  <si>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</si>
  <si>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</si>
  <si>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</si>
  <si>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</si>
  <si>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</si>
  <si>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</si>
  <si>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</si>
  <si>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</si>
  <si>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</si>
  <si>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</si>
  <si>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</si>
  <si>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</si>
  <si>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</si>
  <si>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</si>
  <si>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</si>
  <si>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</si>
  <si>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</si>
  <si>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</si>
  <si>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</si>
  <si>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</si>
  <si>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</si>
  <si>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</si>
  <si>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</si>
  <si>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</si>
  <si>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</si>
  <si>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</si>
  <si>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</si>
  <si>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</si>
  <si>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</si>
  <si>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</si>
  <si>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</si>
  <si>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</si>
  <si>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</si>
  <si>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</si>
  <si>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</si>
  <si>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</si>
  <si>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</si>
  <si>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</si>
  <si>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</si>
  <si>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</si>
  <si>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</si>
  <si>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113151114</t>
  </si>
  <si>
    <t>RTS 20/ I</t>
  </si>
  <si>
    <t>Kalkul</t>
  </si>
  <si>
    <t>Práce</t>
  </si>
  <si>
    <t>POL1_</t>
  </si>
  <si>
    <t>572753111</t>
  </si>
  <si>
    <t>Vyrovnání povrchu krytů asfaltovým betonem</t>
  </si>
  <si>
    <t>t</t>
  </si>
  <si>
    <t>573231111</t>
  </si>
  <si>
    <t>Postřik živičný spojovací z emulze 0,5-0,7 kg/m2</t>
  </si>
  <si>
    <t>m2</t>
  </si>
  <si>
    <t>577142112</t>
  </si>
  <si>
    <t>Beton asfaltový ACO 11+, ACO 16+, nad 3 m, tl.5 cm plochy 201-1000 m2</t>
  </si>
  <si>
    <t>599141111</t>
  </si>
  <si>
    <t>Vyplnění spár mezi panely živičnou zálivkou</t>
  </si>
  <si>
    <t>m</t>
  </si>
  <si>
    <t>919794441</t>
  </si>
  <si>
    <t>Úprava ploch kolem hydrantů v živ.krytech do 2 m2</t>
  </si>
  <si>
    <t>kus</t>
  </si>
  <si>
    <t>938908411</t>
  </si>
  <si>
    <t>998225111</t>
  </si>
  <si>
    <t>Přesun hmot</t>
  </si>
  <si>
    <t>POL7_</t>
  </si>
  <si>
    <t>460030081</t>
  </si>
  <si>
    <t>Řezání spáry v asfaltu nebo betonu v tloušťce vrstvy do 5 cm</t>
  </si>
  <si>
    <t>979990112</t>
  </si>
  <si>
    <t>SUM</t>
  </si>
  <si>
    <t>Poznámky uchazeče k zadání</t>
  </si>
  <si>
    <t>POPUZIV</t>
  </si>
  <si>
    <t>END</t>
  </si>
  <si>
    <t>Bc. Petr Podolan</t>
  </si>
  <si>
    <t>soubor</t>
  </si>
  <si>
    <t>Fréz.živič.krytu pl.do 500 m2,pruh do 75 cm,tl.5cm - Pozn: položka řešena jako soubor prací. Součástí ceny je také dočištění  (příp. bourání kompresorem) po provedeném odfrézování.</t>
  </si>
  <si>
    <t>Očištění povrchu krytu - zametání</t>
  </si>
  <si>
    <t>Poplatek za uložení odpadu z asfaltových povrchů</t>
  </si>
  <si>
    <t>dopravné a přesun mechanizace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</si>
</sst>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##,0\,00"/>
    <numFmt numFmtId="165" formatCode="###,0\,00,000"/>
    <numFmt numFmtId="166" formatCode="_-* #,##0\ _K_č_-;\-* #,##0\ _K_č_-;_-* &quot;-&quot;??\ _K_č_-;_-@_-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5" fillId="0" borderId="0" applyFont="0" applyFill="0" applyBorder="0" applyAlignment="0" applyProtection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16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16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horizontal="center" vertical="center"/>
    </xf>
    <xf numFmtId="16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16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164" fontId="8" fillId="3" borderId="18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3" fontId="8" fillId="3" borderId="18" xfId="2" applyFont="1" applyFill="1" applyBorder="1" applyAlignment="1">
      <alignment vertical="top" shrinkToFit="1"/>
    </xf>
    <xf numFmtId="43" fontId="17" fillId="0" borderId="46" xfId="2" applyFont="1" applyBorder="1" applyAlignment="1">
      <alignment vertical="top" shrinkToFit="1"/>
    </xf>
    <xf numFmtId="43" fontId="8" fillId="3" borderId="40" xfId="2" applyFont="1" applyFill="1" applyBorder="1" applyAlignment="1">
      <alignment vertical="top" shrinkToFit="1"/>
    </xf>
    <xf numFmtId="43" fontId="17" fillId="0" borderId="43" xfId="2" applyFont="1" applyBorder="1" applyAlignment="1">
      <alignment vertical="top" shrinkToFit="1"/>
    </xf>
    <xf numFmtId="43" fontId="0" fillId="0" borderId="0" xfId="2" applyFont="1" applyAlignment="1">
      <alignment vertical="top"/>
    </xf>
    <xf numFmtId="43" fontId="8" fillId="3" borderId="22" xfId="2" applyFont="1" applyFill="1" applyBorder="1" applyAlignment="1">
      <alignment vertical="top"/>
    </xf>
    <xf numFmtId="166" fontId="7" fillId="0" borderId="35" xfId="2" applyNumberFormat="1" applyFont="1" applyBorder="1" applyAlignment="1">
      <alignment horizontal="right" vertical="center"/>
    </xf>
    <xf numFmtId="166" fontId="7" fillId="3" borderId="39" xfId="2" applyNumberFormat="1" applyFont="1" applyFill="1" applyBorder="1" applyAlignment="1">
      <alignment horizontal="right" vertical="center"/>
    </xf>
    <xf numFmtId="43" fontId="17" fillId="0" borderId="45" xfId="2" applyNumberFormat="1" applyFont="1" applyBorder="1" applyAlignment="1">
      <alignment horizontal="right" vertical="top" shrinkToFit="1"/>
    </xf>
    <xf numFmtId="43" fontId="8" fillId="3" borderId="18" xfId="2" applyNumberFormat="1" applyFont="1" applyFill="1" applyBorder="1" applyAlignment="1">
      <alignment horizontal="right" vertical="top" shrinkToFit="1"/>
    </xf>
    <xf numFmtId="43" fontId="17" fillId="0" borderId="42" xfId="2" applyNumberFormat="1" applyFont="1" applyBorder="1" applyAlignment="1">
      <alignment horizontal="right" vertical="top" shrinkToFit="1"/>
    </xf>
    <xf numFmtId="43" fontId="8" fillId="4" borderId="45" xfId="2" applyFont="1" applyFill="1" applyBorder="1" applyAlignment="1" applyProtection="1">
      <alignment vertical="top" shrinkToFit="1"/>
      <protection locked="0"/>
    </xf>
    <xf numFmtId="43" fontId="8" fillId="4" borderId="42" xfId="2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horizontal="left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Čárka" xfId="2" builtinId="3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6" t="s">
        <v>41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1" zoomScaleNormal="100" zoomScaleSheetLayoutView="75" workbookViewId="0">
      <selection activeCell="M50" sqref="M5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7" t="s">
        <v>4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5" t="s">
        <v>24</v>
      </c>
      <c r="C2" s="76"/>
      <c r="D2" s="77" t="s">
        <v>50</v>
      </c>
      <c r="E2" s="196" t="s">
        <v>51</v>
      </c>
      <c r="F2" s="197"/>
      <c r="G2" s="197"/>
      <c r="H2" s="197"/>
      <c r="I2" s="197"/>
      <c r="J2" s="198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199" t="s">
        <v>46</v>
      </c>
      <c r="F3" s="200"/>
      <c r="G3" s="200"/>
      <c r="H3" s="200"/>
      <c r="I3" s="200"/>
      <c r="J3" s="201"/>
    </row>
    <row r="4" spans="1:15" ht="23.25" customHeight="1" x14ac:dyDescent="0.2">
      <c r="A4" s="74">
        <v>499</v>
      </c>
      <c r="B4" s="80" t="s">
        <v>48</v>
      </c>
      <c r="C4" s="81"/>
      <c r="D4" s="82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23</v>
      </c>
      <c r="D5" s="214"/>
      <c r="E5" s="215"/>
      <c r="F5" s="215"/>
      <c r="G5" s="21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3"/>
      <c r="E11" s="203"/>
      <c r="F11" s="203"/>
      <c r="G11" s="203"/>
      <c r="H11" s="18" t="s">
        <v>42</v>
      </c>
      <c r="I11" s="84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3"/>
      <c r="E13" s="212"/>
      <c r="F13" s="213"/>
      <c r="G13" s="213"/>
      <c r="H13" s="19"/>
      <c r="I13" s="23"/>
      <c r="J13" s="34"/>
    </row>
    <row r="14" spans="1:15" x14ac:dyDescent="0.2">
      <c r="A14" s="2"/>
      <c r="B14" s="43" t="s">
        <v>22</v>
      </c>
      <c r="C14" s="58"/>
      <c r="D14" s="220" t="s">
        <v>49</v>
      </c>
      <c r="E14" s="220"/>
      <c r="F14" s="220"/>
      <c r="G14" s="220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02"/>
      <c r="F15" s="202"/>
      <c r="G15" s="204"/>
      <c r="H15" s="204"/>
      <c r="I15" s="204" t="s">
        <v>31</v>
      </c>
      <c r="J15" s="205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193"/>
      <c r="F16" s="194"/>
      <c r="G16" s="193"/>
      <c r="H16" s="194"/>
      <c r="I16" s="193">
        <f>SUMIF(F49:F55,A16,I49:I55)+SUMIF(F49:F55,"PSU",I49:I55)</f>
        <v>0</v>
      </c>
      <c r="J16" s="195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193"/>
      <c r="F17" s="194"/>
      <c r="G17" s="193"/>
      <c r="H17" s="194"/>
      <c r="I17" s="193">
        <f>SUMIF(F49:F55,A17,I49:I55)</f>
        <v>0</v>
      </c>
      <c r="J17" s="195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193"/>
      <c r="F18" s="194"/>
      <c r="G18" s="193"/>
      <c r="H18" s="194"/>
      <c r="I18" s="193">
        <f>SUMIF(F49:F55,A18,I49:I55)</f>
        <v>0</v>
      </c>
      <c r="J18" s="195"/>
    </row>
    <row r="19" spans="1:10" ht="23.25" customHeight="1" x14ac:dyDescent="0.2">
      <c r="A19" s="137" t="s">
        <v>71</v>
      </c>
      <c r="B19" s="38" t="s">
        <v>29</v>
      </c>
      <c r="C19" s="60"/>
      <c r="D19" s="61"/>
      <c r="E19" s="193"/>
      <c r="F19" s="194"/>
      <c r="G19" s="193"/>
      <c r="H19" s="194"/>
      <c r="I19" s="193">
        <f>SUMIF(F49:F55,A19,I49:I55)</f>
        <v>0</v>
      </c>
      <c r="J19" s="195"/>
    </row>
    <row r="20" spans="1:10" ht="23.25" customHeight="1" x14ac:dyDescent="0.2">
      <c r="A20" s="137" t="s">
        <v>72</v>
      </c>
      <c r="B20" s="38" t="s">
        <v>30</v>
      </c>
      <c r="C20" s="60"/>
      <c r="D20" s="61"/>
      <c r="E20" s="193"/>
      <c r="F20" s="194"/>
      <c r="G20" s="193"/>
      <c r="H20" s="194"/>
      <c r="I20" s="193">
        <f>SUMIF(F49:F55,A20,I49:I55)</f>
        <v>0</v>
      </c>
      <c r="J20" s="195"/>
    </row>
    <row r="21" spans="1:10" ht="23.25" customHeight="1" x14ac:dyDescent="0.2">
      <c r="A21" s="2"/>
      <c r="B21" s="48" t="s">
        <v>31</v>
      </c>
      <c r="C21" s="62"/>
      <c r="D21" s="63"/>
      <c r="E21" s="206"/>
      <c r="F21" s="207"/>
      <c r="G21" s="206"/>
      <c r="H21" s="207"/>
      <c r="I21" s="206">
        <f>SUM(I16:J20)</f>
        <v>0</v>
      </c>
      <c r="J21" s="226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24">
        <f>ZakladDPHSniVypocet</f>
        <v>0</v>
      </c>
      <c r="H23" s="225"/>
      <c r="I23" s="22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22">
        <f>IF(A24&gt;50, ROUNDUP(A23, 0), ROUNDDOWN(A23, 0))</f>
        <v>0</v>
      </c>
      <c r="H24" s="223"/>
      <c r="I24" s="22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24">
        <f>ZakladDPHZaklVypocet</f>
        <v>0</v>
      </c>
      <c r="H25" s="225"/>
      <c r="I25" s="22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190">
        <f>IF(A26&gt;50, ROUNDUP(A25, 0), ROUNDDOWN(A25, 0))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192">
        <f>CenaCelkem-(ZakladDPHSni+DPHSni+ZakladDPHZakl+DPHZakl)</f>
        <v>0</v>
      </c>
      <c r="H27" s="192"/>
      <c r="I27" s="192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28">
        <f>ZakladDPHSniVypocet+ZakladDPHZaklVypocet</f>
        <v>0</v>
      </c>
      <c r="H28" s="228"/>
      <c r="I28" s="228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27">
        <f>IF(A29&gt;50, ROUNDUP(A27, 0), ROUNDDOWN(A27, 0))</f>
        <v>0</v>
      </c>
      <c r="H29" s="227"/>
      <c r="I29" s="227"/>
      <c r="J29" s="118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29"/>
      <c r="E34" s="230"/>
      <c r="G34" s="231" t="s">
        <v>130</v>
      </c>
      <c r="H34" s="232"/>
      <c r="I34" s="232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52</v>
      </c>
      <c r="C39" s="233"/>
      <c r="D39" s="233"/>
      <c r="E39" s="233"/>
      <c r="F39" s="98">
        <f>'4 1 Pol'!AE26</f>
        <v>0</v>
      </c>
      <c r="G39" s="99">
        <f>'4 1 Pol'!AF26</f>
        <v>0</v>
      </c>
      <c r="H39" s="100">
        <f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hidden="1" customHeight="1" x14ac:dyDescent="0.2">
      <c r="A40" s="87">
        <v>2</v>
      </c>
      <c r="B40" s="102" t="s">
        <v>45</v>
      </c>
      <c r="C40" s="234" t="s">
        <v>46</v>
      </c>
      <c r="D40" s="234"/>
      <c r="E40" s="234"/>
      <c r="F40" s="103">
        <f>'4 1 Pol'!AE26</f>
        <v>0</v>
      </c>
      <c r="G40" s="104">
        <f>'4 1 Pol'!AF26</f>
        <v>0</v>
      </c>
      <c r="H40" s="104">
        <f>(F40*SazbaDPH1/100)+(G40*SazbaDPH2/100)</f>
        <v>0</v>
      </c>
      <c r="I40" s="104">
        <f>F40+G40+H40</f>
        <v>0</v>
      </c>
      <c r="J40" s="105" t="str">
        <f>IF(CenaCelkemVypocet=0,"",I40/CenaCelkemVypocet*100)</f>
        <v/>
      </c>
    </row>
    <row r="41" spans="1:10" ht="25.5" hidden="1" customHeight="1" x14ac:dyDescent="0.2">
      <c r="A41" s="87">
        <v>3</v>
      </c>
      <c r="B41" s="106" t="s">
        <v>43</v>
      </c>
      <c r="C41" s="233" t="s">
        <v>44</v>
      </c>
      <c r="D41" s="233"/>
      <c r="E41" s="233"/>
      <c r="F41" s="107">
        <f>'4 1 Pol'!AE26</f>
        <v>0</v>
      </c>
      <c r="G41" s="100">
        <f>'4 1 Pol'!AF26</f>
        <v>0</v>
      </c>
      <c r="H41" s="100">
        <f>(F41*SazbaDPH1/100)+(G41*SazbaDPH2/100)</f>
        <v>0</v>
      </c>
      <c r="I41" s="100">
        <f>F41+G41+H41</f>
        <v>0</v>
      </c>
      <c r="J41" s="101" t="str">
        <f>IF(CenaCelkemVypocet=0,"",I41/CenaCelkemVypocet*100)</f>
        <v/>
      </c>
    </row>
    <row r="42" spans="1:10" ht="25.5" hidden="1" customHeight="1" x14ac:dyDescent="0.2">
      <c r="A42" s="87"/>
      <c r="B42" s="235" t="s">
        <v>53</v>
      </c>
      <c r="C42" s="236"/>
      <c r="D42" s="236"/>
      <c r="E42" s="237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>
        <f>SUMIF(A39:A41,"=1",J39:J41)</f>
        <v>0</v>
      </c>
    </row>
    <row r="46" spans="1:10" ht="15.75" x14ac:dyDescent="0.25">
      <c r="B46" s="119" t="s">
        <v>55</v>
      </c>
    </row>
    <row r="48" spans="1:10" ht="25.5" customHeight="1" x14ac:dyDescent="0.2">
      <c r="A48" s="121"/>
      <c r="B48" s="124" t="s">
        <v>18</v>
      </c>
      <c r="C48" s="124" t="s">
        <v>6</v>
      </c>
      <c r="D48" s="125"/>
      <c r="E48" s="125"/>
      <c r="F48" s="126" t="s">
        <v>56</v>
      </c>
      <c r="G48" s="126"/>
      <c r="H48" s="126"/>
      <c r="I48" s="126" t="s">
        <v>31</v>
      </c>
      <c r="J48" s="126" t="s">
        <v>0</v>
      </c>
    </row>
    <row r="49" spans="1:10" ht="36.75" customHeight="1" x14ac:dyDescent="0.2">
      <c r="A49" s="122"/>
      <c r="B49" s="127" t="s">
        <v>43</v>
      </c>
      <c r="C49" s="238" t="s">
        <v>57</v>
      </c>
      <c r="D49" s="239"/>
      <c r="E49" s="239"/>
      <c r="F49" s="133" t="s">
        <v>26</v>
      </c>
      <c r="G49" s="134"/>
      <c r="H49" s="134"/>
      <c r="I49" s="179">
        <f>'4 1 Pol'!G8</f>
        <v>0</v>
      </c>
      <c r="J49" s="131" t="str">
        <f>IF(I56=0,"",I49/I56*100)</f>
        <v/>
      </c>
    </row>
    <row r="50" spans="1:10" ht="36.75" customHeight="1" x14ac:dyDescent="0.2">
      <c r="A50" s="122"/>
      <c r="B50" s="127" t="s">
        <v>58</v>
      </c>
      <c r="C50" s="238" t="s">
        <v>59</v>
      </c>
      <c r="D50" s="239"/>
      <c r="E50" s="239"/>
      <c r="F50" s="133" t="s">
        <v>26</v>
      </c>
      <c r="G50" s="134"/>
      <c r="H50" s="134"/>
      <c r="I50" s="179">
        <f>'4 1 Pol'!G10</f>
        <v>0</v>
      </c>
      <c r="J50" s="131" t="str">
        <f>IF(I56=0,"",I50/I56*100)</f>
        <v/>
      </c>
    </row>
    <row r="51" spans="1:10" ht="36.75" customHeight="1" x14ac:dyDescent="0.2">
      <c r="A51" s="122"/>
      <c r="B51" s="127" t="s">
        <v>60</v>
      </c>
      <c r="C51" s="238" t="s">
        <v>61</v>
      </c>
      <c r="D51" s="239"/>
      <c r="E51" s="239"/>
      <c r="F51" s="133" t="s">
        <v>26</v>
      </c>
      <c r="G51" s="134"/>
      <c r="H51" s="134"/>
      <c r="I51" s="179">
        <f>'4 1 Pol'!G15</f>
        <v>0</v>
      </c>
      <c r="J51" s="131" t="str">
        <f>IF(I56=0,"",I51/I56*100)</f>
        <v/>
      </c>
    </row>
    <row r="52" spans="1:10" ht="36.75" customHeight="1" x14ac:dyDescent="0.2">
      <c r="A52" s="122"/>
      <c r="B52" s="127" t="s">
        <v>62</v>
      </c>
      <c r="C52" s="238" t="s">
        <v>63</v>
      </c>
      <c r="D52" s="239"/>
      <c r="E52" s="239"/>
      <c r="F52" s="133" t="s">
        <v>26</v>
      </c>
      <c r="G52" s="134"/>
      <c r="H52" s="134"/>
      <c r="I52" s="179">
        <f>'4 1 Pol'!G17</f>
        <v>0</v>
      </c>
      <c r="J52" s="131" t="str">
        <f>IF(I56=0,"",I52/I56*100)</f>
        <v/>
      </c>
    </row>
    <row r="53" spans="1:10" ht="36.75" customHeight="1" x14ac:dyDescent="0.2">
      <c r="A53" s="122"/>
      <c r="B53" s="127" t="s">
        <v>64</v>
      </c>
      <c r="C53" s="238" t="s">
        <v>65</v>
      </c>
      <c r="D53" s="239"/>
      <c r="E53" s="239"/>
      <c r="F53" s="133" t="s">
        <v>26</v>
      </c>
      <c r="G53" s="134"/>
      <c r="H53" s="134"/>
      <c r="I53" s="179">
        <f>'4 1 Pol'!G19</f>
        <v>0</v>
      </c>
      <c r="J53" s="131" t="str">
        <f>IF(I56=0,"",I53/I56*100)</f>
        <v/>
      </c>
    </row>
    <row r="54" spans="1:10" ht="36.75" customHeight="1" x14ac:dyDescent="0.2">
      <c r="A54" s="122"/>
      <c r="B54" s="127" t="s">
        <v>66</v>
      </c>
      <c r="C54" s="238" t="s">
        <v>67</v>
      </c>
      <c r="D54" s="239"/>
      <c r="E54" s="239"/>
      <c r="F54" s="133" t="s">
        <v>28</v>
      </c>
      <c r="G54" s="134"/>
      <c r="H54" s="134"/>
      <c r="I54" s="179">
        <f>'4 1 Pol'!G21</f>
        <v>0</v>
      </c>
      <c r="J54" s="131" t="str">
        <f>IF(I56=0,"",I54/I56*100)</f>
        <v/>
      </c>
    </row>
    <row r="55" spans="1:10" ht="36.75" customHeight="1" x14ac:dyDescent="0.2">
      <c r="A55" s="122"/>
      <c r="B55" s="127" t="s">
        <v>68</v>
      </c>
      <c r="C55" s="238" t="s">
        <v>69</v>
      </c>
      <c r="D55" s="239"/>
      <c r="E55" s="239"/>
      <c r="F55" s="133" t="s">
        <v>70</v>
      </c>
      <c r="G55" s="134"/>
      <c r="H55" s="134"/>
      <c r="I55" s="179">
        <f>'4 1 Pol'!G23</f>
        <v>0</v>
      </c>
      <c r="J55" s="131" t="str">
        <f>IF(I56=0,"",I55/I56*100)</f>
        <v/>
      </c>
    </row>
    <row r="56" spans="1:10" ht="25.5" customHeight="1" x14ac:dyDescent="0.2">
      <c r="A56" s="123"/>
      <c r="B56" s="128" t="s">
        <v>1</v>
      </c>
      <c r="C56" s="129"/>
      <c r="D56" s="130"/>
      <c r="E56" s="130"/>
      <c r="F56" s="135"/>
      <c r="G56" s="136"/>
      <c r="H56" s="136"/>
      <c r="I56" s="180">
        <f>SUM(I49:I55)</f>
        <v>0</v>
      </c>
      <c r="J56" s="132">
        <f>SUM(J49:J55)</f>
        <v>0</v>
      </c>
    </row>
    <row r="57" spans="1:10" x14ac:dyDescent="0.2">
      <c r="F57" s="85"/>
      <c r="G57" s="85"/>
      <c r="H57" s="85"/>
      <c r="I57" s="85"/>
      <c r="J57" s="86"/>
    </row>
    <row r="58" spans="1:10" x14ac:dyDescent="0.2">
      <c r="F58" s="85"/>
      <c r="G58" s="85"/>
      <c r="H58" s="85"/>
      <c r="I58" s="85"/>
      <c r="J58" s="86"/>
    </row>
    <row r="59" spans="1:10" x14ac:dyDescent="0.2">
      <c r="F59" s="85"/>
      <c r="G59" s="85"/>
      <c r="H59" s="85"/>
      <c r="I59" s="85"/>
      <c r="J59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8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9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10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:F24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4.28515625" bestFit="1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G1" t="s">
        <v>73</v>
      </c>
    </row>
    <row r="2" spans="1:60" ht="24.95" customHeight="1" x14ac:dyDescent="0.2">
      <c r="A2" s="138" t="s">
        <v>8</v>
      </c>
      <c r="B2" s="49" t="s">
        <v>50</v>
      </c>
      <c r="C2" s="257" t="s">
        <v>51</v>
      </c>
      <c r="D2" s="258"/>
      <c r="E2" s="258"/>
      <c r="F2" s="258"/>
      <c r="G2" s="259"/>
      <c r="AG2" t="s">
        <v>74</v>
      </c>
    </row>
    <row r="3" spans="1:60" ht="24.95" customHeight="1" x14ac:dyDescent="0.2">
      <c r="A3" s="138" t="s">
        <v>9</v>
      </c>
      <c r="B3" s="49" t="s">
        <v>45</v>
      </c>
      <c r="C3" s="257" t="s">
        <v>46</v>
      </c>
      <c r="D3" s="258"/>
      <c r="E3" s="258"/>
      <c r="F3" s="258"/>
      <c r="G3" s="259"/>
      <c r="AC3" s="120" t="s">
        <v>74</v>
      </c>
      <c r="AG3" t="s">
        <v>75</v>
      </c>
    </row>
    <row r="4" spans="1:60" ht="24.95" customHeight="1" x14ac:dyDescent="0.2">
      <c r="A4" s="139" t="s">
        <v>10</v>
      </c>
      <c r="B4" s="140" t="s">
        <v>43</v>
      </c>
      <c r="C4" s="260" t="s">
        <v>44</v>
      </c>
      <c r="D4" s="261"/>
      <c r="E4" s="261"/>
      <c r="F4" s="261"/>
      <c r="G4" s="262"/>
      <c r="AG4" t="s">
        <v>76</v>
      </c>
    </row>
    <row r="5" spans="1:60" x14ac:dyDescent="0.2">
      <c r="D5" s="10"/>
    </row>
    <row r="6" spans="1:60" ht="38.25" x14ac:dyDescent="0.2">
      <c r="A6" s="142" t="s">
        <v>77</v>
      </c>
      <c r="B6" s="144" t="s">
        <v>78</v>
      </c>
      <c r="C6" s="144" t="s">
        <v>79</v>
      </c>
      <c r="D6" s="143" t="s">
        <v>80</v>
      </c>
      <c r="E6" s="142" t="s">
        <v>81</v>
      </c>
      <c r="F6" s="141" t="s">
        <v>82</v>
      </c>
      <c r="G6" s="142" t="s">
        <v>31</v>
      </c>
      <c r="H6" s="145" t="s">
        <v>32</v>
      </c>
      <c r="I6" s="145" t="s">
        <v>83</v>
      </c>
      <c r="J6" s="145" t="s">
        <v>33</v>
      </c>
      <c r="K6" s="145" t="s">
        <v>84</v>
      </c>
      <c r="L6" s="145" t="s">
        <v>85</v>
      </c>
      <c r="M6" s="145" t="s">
        <v>86</v>
      </c>
      <c r="N6" s="145" t="s">
        <v>87</v>
      </c>
      <c r="O6" s="145" t="s">
        <v>88</v>
      </c>
      <c r="P6" s="145" t="s">
        <v>89</v>
      </c>
      <c r="Q6" s="145" t="s">
        <v>90</v>
      </c>
      <c r="R6" s="145" t="s">
        <v>91</v>
      </c>
      <c r="S6" s="145" t="s">
        <v>92</v>
      </c>
      <c r="T6" s="145" t="s">
        <v>93</v>
      </c>
      <c r="U6" s="145" t="s">
        <v>94</v>
      </c>
      <c r="V6" s="145" t="s">
        <v>95</v>
      </c>
      <c r="W6" s="145" t="s">
        <v>96</v>
      </c>
      <c r="X6" s="145" t="s">
        <v>97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6" t="s">
        <v>98</v>
      </c>
      <c r="B8" s="157" t="s">
        <v>43</v>
      </c>
      <c r="C8" s="167" t="s">
        <v>57</v>
      </c>
      <c r="D8" s="158"/>
      <c r="E8" s="159"/>
      <c r="F8" s="160"/>
      <c r="G8" s="175">
        <f>SUMIF(AG9:AG9,"&lt;&gt;NOR",G9:G9)</f>
        <v>0</v>
      </c>
      <c r="H8" s="155"/>
      <c r="I8" s="155">
        <f>SUM(I9:I9)</f>
        <v>0</v>
      </c>
      <c r="J8" s="155"/>
      <c r="K8" s="155">
        <f>SUM(K9:K9)</f>
        <v>0</v>
      </c>
      <c r="L8" s="155"/>
      <c r="M8" s="155">
        <f>SUM(M9:M9)</f>
        <v>0</v>
      </c>
      <c r="N8" s="155"/>
      <c r="O8" s="155">
        <f>SUM(O9:O9)</f>
        <v>0</v>
      </c>
      <c r="P8" s="155"/>
      <c r="Q8" s="155">
        <f>SUM(Q9:Q9)</f>
        <v>0.11</v>
      </c>
      <c r="R8" s="155"/>
      <c r="S8" s="155"/>
      <c r="T8" s="155"/>
      <c r="U8" s="155"/>
      <c r="V8" s="155">
        <f>SUM(V9:V9)</f>
        <v>0.08</v>
      </c>
      <c r="W8" s="155"/>
      <c r="X8" s="155"/>
      <c r="AG8" t="s">
        <v>99</v>
      </c>
    </row>
    <row r="9" spans="1:60" ht="45" outlineLevel="1" x14ac:dyDescent="0.2">
      <c r="A9" s="164">
        <v>1</v>
      </c>
      <c r="B9" s="165" t="s">
        <v>100</v>
      </c>
      <c r="C9" s="168" t="s">
        <v>132</v>
      </c>
      <c r="D9" s="166" t="s">
        <v>131</v>
      </c>
      <c r="E9" s="181">
        <v>1</v>
      </c>
      <c r="F9" s="184"/>
      <c r="G9" s="174">
        <f>ROUND(E9*F9,2)</f>
        <v>0</v>
      </c>
      <c r="H9" s="154"/>
      <c r="I9" s="153">
        <f>ROUND(E9*H9,2)</f>
        <v>0</v>
      </c>
      <c r="J9" s="154"/>
      <c r="K9" s="153">
        <f>ROUND(E9*J9,2)</f>
        <v>0</v>
      </c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0.11</v>
      </c>
      <c r="Q9" s="153">
        <f>ROUND(E9*P9,2)</f>
        <v>0.11</v>
      </c>
      <c r="R9" s="153"/>
      <c r="S9" s="153" t="s">
        <v>101</v>
      </c>
      <c r="T9" s="153" t="s">
        <v>102</v>
      </c>
      <c r="U9" s="153">
        <v>0.08</v>
      </c>
      <c r="V9" s="153">
        <f>ROUND(E9*U9,2)</f>
        <v>0.08</v>
      </c>
      <c r="W9" s="153"/>
      <c r="X9" s="153" t="s">
        <v>103</v>
      </c>
      <c r="Y9" s="146"/>
      <c r="Z9" s="146"/>
      <c r="AA9" s="146"/>
      <c r="AB9" s="146"/>
      <c r="AC9" s="146"/>
      <c r="AD9" s="146"/>
      <c r="AE9" s="146"/>
      <c r="AF9" s="146"/>
      <c r="AG9" s="146" t="s">
        <v>104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x14ac:dyDescent="0.2">
      <c r="A10" s="156" t="s">
        <v>98</v>
      </c>
      <c r="B10" s="157" t="s">
        <v>58</v>
      </c>
      <c r="C10" s="167" t="s">
        <v>59</v>
      </c>
      <c r="D10" s="158"/>
      <c r="E10" s="182"/>
      <c r="F10" s="173"/>
      <c r="G10" s="175">
        <f>SUMIF(AG11:AG14,"&lt;&gt;NOR",G11:G14)</f>
        <v>0</v>
      </c>
      <c r="H10" s="155"/>
      <c r="I10" s="155">
        <f>SUM(I11:I14)</f>
        <v>0</v>
      </c>
      <c r="J10" s="155"/>
      <c r="K10" s="155">
        <f>SUM(K11:K14)</f>
        <v>0</v>
      </c>
      <c r="L10" s="155"/>
      <c r="M10" s="155">
        <f>SUM(M11:M14)</f>
        <v>0</v>
      </c>
      <c r="N10" s="155"/>
      <c r="O10" s="155">
        <f>SUM(O11:O14)</f>
        <v>101.39</v>
      </c>
      <c r="P10" s="155"/>
      <c r="Q10" s="155">
        <f>SUM(Q11:Q14)</f>
        <v>0</v>
      </c>
      <c r="R10" s="155"/>
      <c r="S10" s="155"/>
      <c r="T10" s="155"/>
      <c r="U10" s="155"/>
      <c r="V10" s="155">
        <f>SUM(V11:V14)</f>
        <v>19.52</v>
      </c>
      <c r="W10" s="155"/>
      <c r="X10" s="155"/>
      <c r="AG10" t="s">
        <v>99</v>
      </c>
    </row>
    <row r="11" spans="1:60" outlineLevel="1" x14ac:dyDescent="0.2">
      <c r="A11" s="164">
        <v>2</v>
      </c>
      <c r="B11" s="165" t="s">
        <v>105</v>
      </c>
      <c r="C11" s="168" t="s">
        <v>106</v>
      </c>
      <c r="D11" s="166" t="s">
        <v>107</v>
      </c>
      <c r="E11" s="181">
        <v>29</v>
      </c>
      <c r="F11" s="184"/>
      <c r="G11" s="174">
        <f>ROUND(E11*F11,2)</f>
        <v>0</v>
      </c>
      <c r="H11" s="154"/>
      <c r="I11" s="153">
        <f>ROUND(E11*H11,2)</f>
        <v>0</v>
      </c>
      <c r="J11" s="154"/>
      <c r="K11" s="153">
        <f>ROUND(E11*J11,2)</f>
        <v>0</v>
      </c>
      <c r="L11" s="153">
        <v>21</v>
      </c>
      <c r="M11" s="153">
        <f>G11*(1+L11/100)</f>
        <v>0</v>
      </c>
      <c r="N11" s="153">
        <v>1</v>
      </c>
      <c r="O11" s="153">
        <f>ROUND(E11*N11,2)</f>
        <v>29</v>
      </c>
      <c r="P11" s="153">
        <v>0</v>
      </c>
      <c r="Q11" s="153">
        <f>ROUND(E11*P11,2)</f>
        <v>0</v>
      </c>
      <c r="R11" s="153"/>
      <c r="S11" s="153" t="s">
        <v>101</v>
      </c>
      <c r="T11" s="153" t="s">
        <v>102</v>
      </c>
      <c r="U11" s="153">
        <v>0.23300000000000001</v>
      </c>
      <c r="V11" s="153">
        <f>ROUND(E11*U11,2)</f>
        <v>6.76</v>
      </c>
      <c r="W11" s="153"/>
      <c r="X11" s="153" t="s">
        <v>103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104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64">
        <v>3</v>
      </c>
      <c r="B12" s="165" t="s">
        <v>108</v>
      </c>
      <c r="C12" s="168" t="s">
        <v>109</v>
      </c>
      <c r="D12" s="166" t="s">
        <v>110</v>
      </c>
      <c r="E12" s="181">
        <v>555</v>
      </c>
      <c r="F12" s="184"/>
      <c r="G12" s="174">
        <f>ROUND(E12*F12,2)</f>
        <v>0</v>
      </c>
      <c r="H12" s="154"/>
      <c r="I12" s="153">
        <f>ROUND(E12*H12,2)</f>
        <v>0</v>
      </c>
      <c r="J12" s="154"/>
      <c r="K12" s="153">
        <f>ROUND(E12*J12,2)</f>
        <v>0</v>
      </c>
      <c r="L12" s="153">
        <v>21</v>
      </c>
      <c r="M12" s="153">
        <f>G12*(1+L12/100)</f>
        <v>0</v>
      </c>
      <c r="N12" s="153">
        <v>7.1000000000000002E-4</v>
      </c>
      <c r="O12" s="153">
        <f>ROUND(E12*N12,2)</f>
        <v>0.39</v>
      </c>
      <c r="P12" s="153">
        <v>0</v>
      </c>
      <c r="Q12" s="153">
        <f>ROUND(E12*P12,2)</f>
        <v>0</v>
      </c>
      <c r="R12" s="153"/>
      <c r="S12" s="153" t="s">
        <v>101</v>
      </c>
      <c r="T12" s="153" t="s">
        <v>102</v>
      </c>
      <c r="U12" s="153">
        <v>2E-3</v>
      </c>
      <c r="V12" s="153">
        <f>ROUND(E12*U12,2)</f>
        <v>1.1100000000000001</v>
      </c>
      <c r="W12" s="153"/>
      <c r="X12" s="153" t="s">
        <v>103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104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 x14ac:dyDescent="0.2">
      <c r="A13" s="164">
        <v>4</v>
      </c>
      <c r="B13" s="165" t="s">
        <v>111</v>
      </c>
      <c r="C13" s="168" t="s">
        <v>112</v>
      </c>
      <c r="D13" s="166" t="s">
        <v>110</v>
      </c>
      <c r="E13" s="181">
        <v>555</v>
      </c>
      <c r="F13" s="184"/>
      <c r="G13" s="174">
        <f>ROUND(E13*F13,2)</f>
        <v>0</v>
      </c>
      <c r="H13" s="154"/>
      <c r="I13" s="153">
        <f>ROUND(E13*H13,2)</f>
        <v>0</v>
      </c>
      <c r="J13" s="154"/>
      <c r="K13" s="153">
        <f>ROUND(E13*J13,2)</f>
        <v>0</v>
      </c>
      <c r="L13" s="153">
        <v>21</v>
      </c>
      <c r="M13" s="153">
        <f>G13*(1+L13/100)</f>
        <v>0</v>
      </c>
      <c r="N13" s="153">
        <v>0.12966</v>
      </c>
      <c r="O13" s="153">
        <f>ROUND(E13*N13,2)</f>
        <v>71.959999999999994</v>
      </c>
      <c r="P13" s="153">
        <v>0</v>
      </c>
      <c r="Q13" s="153">
        <f>ROUND(E13*P13,2)</f>
        <v>0</v>
      </c>
      <c r="R13" s="153"/>
      <c r="S13" s="153" t="s">
        <v>101</v>
      </c>
      <c r="T13" s="153" t="s">
        <v>102</v>
      </c>
      <c r="U13" s="153">
        <v>0.02</v>
      </c>
      <c r="V13" s="153">
        <f>ROUND(E13*U13,2)</f>
        <v>11.1</v>
      </c>
      <c r="W13" s="153"/>
      <c r="X13" s="153" t="s">
        <v>103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104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4">
        <v>5</v>
      </c>
      <c r="B14" s="165" t="s">
        <v>113</v>
      </c>
      <c r="C14" s="168" t="s">
        <v>114</v>
      </c>
      <c r="D14" s="166" t="s">
        <v>115</v>
      </c>
      <c r="E14" s="181">
        <v>12</v>
      </c>
      <c r="F14" s="184"/>
      <c r="G14" s="174">
        <f>ROUND(E14*F14,2)</f>
        <v>0</v>
      </c>
      <c r="H14" s="154"/>
      <c r="I14" s="153">
        <f>ROUND(E14*H14,2)</f>
        <v>0</v>
      </c>
      <c r="J14" s="154"/>
      <c r="K14" s="153">
        <f>ROUND(E14*J14,2)</f>
        <v>0</v>
      </c>
      <c r="L14" s="153">
        <v>21</v>
      </c>
      <c r="M14" s="153">
        <f>G14*(1+L14/100)</f>
        <v>0</v>
      </c>
      <c r="N14" s="153">
        <v>3.5999999999999999E-3</v>
      </c>
      <c r="O14" s="153">
        <f>ROUND(E14*N14,2)</f>
        <v>0.04</v>
      </c>
      <c r="P14" s="153">
        <v>0</v>
      </c>
      <c r="Q14" s="153">
        <f>ROUND(E14*P14,2)</f>
        <v>0</v>
      </c>
      <c r="R14" s="153"/>
      <c r="S14" s="153" t="s">
        <v>101</v>
      </c>
      <c r="T14" s="153" t="s">
        <v>102</v>
      </c>
      <c r="U14" s="153">
        <v>4.5999999999999999E-2</v>
      </c>
      <c r="V14" s="153">
        <f>ROUND(E14*U14,2)</f>
        <v>0.55000000000000004</v>
      </c>
      <c r="W14" s="153"/>
      <c r="X14" s="153" t="s">
        <v>103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104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x14ac:dyDescent="0.2">
      <c r="A15" s="156" t="s">
        <v>98</v>
      </c>
      <c r="B15" s="157" t="s">
        <v>60</v>
      </c>
      <c r="C15" s="167" t="s">
        <v>61</v>
      </c>
      <c r="D15" s="158"/>
      <c r="E15" s="182"/>
      <c r="F15" s="173"/>
      <c r="G15" s="175">
        <f>SUMIF(AG16:AG16,"&lt;&gt;NOR",G16:G16)</f>
        <v>0</v>
      </c>
      <c r="H15" s="155"/>
      <c r="I15" s="155">
        <f>SUM(I16:I16)</f>
        <v>0</v>
      </c>
      <c r="J15" s="155"/>
      <c r="K15" s="155">
        <f>SUM(K16:K16)</f>
        <v>0</v>
      </c>
      <c r="L15" s="155"/>
      <c r="M15" s="155">
        <f>SUM(M16:M16)</f>
        <v>0</v>
      </c>
      <c r="N15" s="155"/>
      <c r="O15" s="155">
        <f>SUM(O16:O16)</f>
        <v>6.47</v>
      </c>
      <c r="P15" s="155"/>
      <c r="Q15" s="155">
        <f>SUM(Q16:Q16)</f>
        <v>0</v>
      </c>
      <c r="R15" s="155"/>
      <c r="S15" s="155"/>
      <c r="T15" s="155"/>
      <c r="U15" s="155"/>
      <c r="V15" s="155">
        <f>SUM(V16:V16)</f>
        <v>2.3199999999999998</v>
      </c>
      <c r="W15" s="155"/>
      <c r="X15" s="155"/>
      <c r="AG15" t="s">
        <v>99</v>
      </c>
    </row>
    <row r="16" spans="1:60" outlineLevel="1" x14ac:dyDescent="0.2">
      <c r="A16" s="164">
        <v>6</v>
      </c>
      <c r="B16" s="165" t="s">
        <v>116</v>
      </c>
      <c r="C16" s="168" t="s">
        <v>117</v>
      </c>
      <c r="D16" s="166" t="s">
        <v>118</v>
      </c>
      <c r="E16" s="181">
        <v>4</v>
      </c>
      <c r="F16" s="184"/>
      <c r="G16" s="174">
        <f>ROUND(E16*F16,2)</f>
        <v>0</v>
      </c>
      <c r="H16" s="154"/>
      <c r="I16" s="153">
        <f>ROUND(E16*H16,2)</f>
        <v>0</v>
      </c>
      <c r="J16" s="154"/>
      <c r="K16" s="153">
        <f>ROUND(E16*J16,2)</f>
        <v>0</v>
      </c>
      <c r="L16" s="153">
        <v>21</v>
      </c>
      <c r="M16" s="153">
        <f>G16*(1+L16/100)</f>
        <v>0</v>
      </c>
      <c r="N16" s="153">
        <v>1.6167899999999999</v>
      </c>
      <c r="O16" s="153">
        <f>ROUND(E16*N16,2)</f>
        <v>6.47</v>
      </c>
      <c r="P16" s="153">
        <v>0</v>
      </c>
      <c r="Q16" s="153">
        <f>ROUND(E16*P16,2)</f>
        <v>0</v>
      </c>
      <c r="R16" s="153"/>
      <c r="S16" s="153" t="s">
        <v>101</v>
      </c>
      <c r="T16" s="153" t="s">
        <v>102</v>
      </c>
      <c r="U16" s="153">
        <v>0.57999999999999996</v>
      </c>
      <c r="V16" s="153">
        <f>ROUND(E16*U16,2)</f>
        <v>2.3199999999999998</v>
      </c>
      <c r="W16" s="153"/>
      <c r="X16" s="153" t="s">
        <v>103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104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x14ac:dyDescent="0.2">
      <c r="A17" s="156" t="s">
        <v>98</v>
      </c>
      <c r="B17" s="157" t="s">
        <v>62</v>
      </c>
      <c r="C17" s="167" t="s">
        <v>63</v>
      </c>
      <c r="D17" s="158"/>
      <c r="E17" s="182"/>
      <c r="F17" s="173"/>
      <c r="G17" s="175">
        <f>SUMIF(AG18:AG18,"&lt;&gt;NOR",G18:G18)</f>
        <v>0</v>
      </c>
      <c r="H17" s="155"/>
      <c r="I17" s="155">
        <f>SUM(I18:I18)</f>
        <v>0</v>
      </c>
      <c r="J17" s="155"/>
      <c r="K17" s="155">
        <f>SUM(K18:K18)</f>
        <v>0</v>
      </c>
      <c r="L17" s="155"/>
      <c r="M17" s="155">
        <f>SUM(M18:M18)</f>
        <v>0</v>
      </c>
      <c r="N17" s="155"/>
      <c r="O17" s="155">
        <f>SUM(O18:O18)</f>
        <v>0.01</v>
      </c>
      <c r="P17" s="155"/>
      <c r="Q17" s="155">
        <f>SUM(Q18:Q18)</f>
        <v>0</v>
      </c>
      <c r="R17" s="155"/>
      <c r="S17" s="155"/>
      <c r="T17" s="155"/>
      <c r="U17" s="155"/>
      <c r="V17" s="155">
        <f>SUM(V18:V18)</f>
        <v>8.8800000000000008</v>
      </c>
      <c r="W17" s="155"/>
      <c r="X17" s="155"/>
      <c r="AG17" t="s">
        <v>99</v>
      </c>
    </row>
    <row r="18" spans="1:60" outlineLevel="1" x14ac:dyDescent="0.2">
      <c r="A18" s="164">
        <v>7</v>
      </c>
      <c r="B18" s="165" t="s">
        <v>119</v>
      </c>
      <c r="C18" s="168" t="s">
        <v>133</v>
      </c>
      <c r="D18" s="166" t="s">
        <v>110</v>
      </c>
      <c r="E18" s="181">
        <v>555</v>
      </c>
      <c r="F18" s="184"/>
      <c r="G18" s="174">
        <f>ROUND(E18*F18,2)</f>
        <v>0</v>
      </c>
      <c r="H18" s="154"/>
      <c r="I18" s="153">
        <f>ROUND(E18*H18,2)</f>
        <v>0</v>
      </c>
      <c r="J18" s="154"/>
      <c r="K18" s="153">
        <f>ROUND(E18*J18,2)</f>
        <v>0</v>
      </c>
      <c r="L18" s="153">
        <v>21</v>
      </c>
      <c r="M18" s="153">
        <f>G18*(1+L18/100)</f>
        <v>0</v>
      </c>
      <c r="N18" s="153">
        <v>1.0000000000000001E-5</v>
      </c>
      <c r="O18" s="153">
        <f>ROUND(E18*N18,2)</f>
        <v>0.01</v>
      </c>
      <c r="P18" s="153">
        <v>0</v>
      </c>
      <c r="Q18" s="153">
        <f>ROUND(E18*P18,2)</f>
        <v>0</v>
      </c>
      <c r="R18" s="153"/>
      <c r="S18" s="153" t="s">
        <v>101</v>
      </c>
      <c r="T18" s="153" t="s">
        <v>102</v>
      </c>
      <c r="U18" s="153">
        <v>1.6E-2</v>
      </c>
      <c r="V18" s="153">
        <f>ROUND(E18*U18,2)</f>
        <v>8.8800000000000008</v>
      </c>
      <c r="W18" s="153"/>
      <c r="X18" s="153" t="s">
        <v>103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104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x14ac:dyDescent="0.2">
      <c r="A19" s="156" t="s">
        <v>98</v>
      </c>
      <c r="B19" s="157" t="s">
        <v>64</v>
      </c>
      <c r="C19" s="167" t="s">
        <v>65</v>
      </c>
      <c r="D19" s="158"/>
      <c r="E19" s="182"/>
      <c r="F19" s="173"/>
      <c r="G19" s="175">
        <f>SUMIF(AG20:AG20,"&lt;&gt;NOR",G20:G20)</f>
        <v>0</v>
      </c>
      <c r="H19" s="155"/>
      <c r="I19" s="155">
        <f>SUM(I20:I20)</f>
        <v>0</v>
      </c>
      <c r="J19" s="155"/>
      <c r="K19" s="155">
        <f>SUM(K20:K20)</f>
        <v>0</v>
      </c>
      <c r="L19" s="155"/>
      <c r="M19" s="155">
        <f>SUM(M20:M20)</f>
        <v>0</v>
      </c>
      <c r="N19" s="155"/>
      <c r="O19" s="155">
        <f>SUM(O20:O20)</f>
        <v>0</v>
      </c>
      <c r="P19" s="155"/>
      <c r="Q19" s="155">
        <f>SUM(Q20:Q20)</f>
        <v>0</v>
      </c>
      <c r="R19" s="155"/>
      <c r="S19" s="155"/>
      <c r="T19" s="155"/>
      <c r="U19" s="155"/>
      <c r="V19" s="155">
        <f>SUM(V20:V20)</f>
        <v>0.02</v>
      </c>
      <c r="W19" s="155"/>
      <c r="X19" s="155"/>
      <c r="AG19" t="s">
        <v>99</v>
      </c>
    </row>
    <row r="20" spans="1:60" outlineLevel="1" x14ac:dyDescent="0.2">
      <c r="A20" s="164">
        <v>8</v>
      </c>
      <c r="B20" s="165" t="s">
        <v>120</v>
      </c>
      <c r="C20" s="168" t="s">
        <v>135</v>
      </c>
      <c r="D20" s="166" t="s">
        <v>131</v>
      </c>
      <c r="E20" s="181">
        <v>1</v>
      </c>
      <c r="F20" s="184"/>
      <c r="G20" s="174">
        <f>ROUND(E20*F20,2)</f>
        <v>0</v>
      </c>
      <c r="H20" s="154"/>
      <c r="I20" s="153">
        <f>ROUND(E20*H20,2)</f>
        <v>0</v>
      </c>
      <c r="J20" s="154"/>
      <c r="K20" s="153">
        <f>ROUND(E20*J20,2)</f>
        <v>0</v>
      </c>
      <c r="L20" s="153">
        <v>21</v>
      </c>
      <c r="M20" s="153">
        <f>G20*(1+L20/100)</f>
        <v>0</v>
      </c>
      <c r="N20" s="153">
        <v>0</v>
      </c>
      <c r="O20" s="153">
        <f>ROUND(E20*N20,2)</f>
        <v>0</v>
      </c>
      <c r="P20" s="153">
        <v>0</v>
      </c>
      <c r="Q20" s="153">
        <f>ROUND(E20*P20,2)</f>
        <v>0</v>
      </c>
      <c r="R20" s="153"/>
      <c r="S20" s="153" t="s">
        <v>101</v>
      </c>
      <c r="T20" s="153" t="s">
        <v>102</v>
      </c>
      <c r="U20" s="153">
        <v>0.02</v>
      </c>
      <c r="V20" s="153">
        <f>ROUND(E20*U20,2)</f>
        <v>0.02</v>
      </c>
      <c r="W20" s="153"/>
      <c r="X20" s="153" t="s">
        <v>121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122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156" t="s">
        <v>98</v>
      </c>
      <c r="B21" s="157" t="s">
        <v>66</v>
      </c>
      <c r="C21" s="167" t="s">
        <v>67</v>
      </c>
      <c r="D21" s="158"/>
      <c r="E21" s="182"/>
      <c r="F21" s="173"/>
      <c r="G21" s="175">
        <f>SUMIF(AG22:AG22,"&lt;&gt;NOR",G22:G22)</f>
        <v>0</v>
      </c>
      <c r="H21" s="155"/>
      <c r="I21" s="155">
        <f>SUM(I22:I22)</f>
        <v>0</v>
      </c>
      <c r="J21" s="155"/>
      <c r="K21" s="155">
        <f>SUM(K22:K22)</f>
        <v>0</v>
      </c>
      <c r="L21" s="155"/>
      <c r="M21" s="155">
        <f>SUM(M22:M22)</f>
        <v>0</v>
      </c>
      <c r="N21" s="155"/>
      <c r="O21" s="155">
        <f>SUM(O22:O22)</f>
        <v>0</v>
      </c>
      <c r="P21" s="155"/>
      <c r="Q21" s="155">
        <f>SUM(Q22:Q22)</f>
        <v>0</v>
      </c>
      <c r="R21" s="155"/>
      <c r="S21" s="155"/>
      <c r="T21" s="155"/>
      <c r="U21" s="155"/>
      <c r="V21" s="155">
        <f>SUM(V22:V22)</f>
        <v>1.74</v>
      </c>
      <c r="W21" s="155"/>
      <c r="X21" s="155"/>
      <c r="AG21" t="s">
        <v>99</v>
      </c>
    </row>
    <row r="22" spans="1:60" ht="22.5" outlineLevel="1" x14ac:dyDescent="0.2">
      <c r="A22" s="164">
        <v>9</v>
      </c>
      <c r="B22" s="165" t="s">
        <v>123</v>
      </c>
      <c r="C22" s="168" t="s">
        <v>124</v>
      </c>
      <c r="D22" s="166" t="s">
        <v>115</v>
      </c>
      <c r="E22" s="181">
        <v>12</v>
      </c>
      <c r="F22" s="184"/>
      <c r="G22" s="174">
        <f>ROUND(E22*F22,2)</f>
        <v>0</v>
      </c>
      <c r="H22" s="154"/>
      <c r="I22" s="153">
        <f>ROUND(E22*H22,2)</f>
        <v>0</v>
      </c>
      <c r="J22" s="154"/>
      <c r="K22" s="153">
        <f>ROUND(E22*J22,2)</f>
        <v>0</v>
      </c>
      <c r="L22" s="153">
        <v>21</v>
      </c>
      <c r="M22" s="153">
        <f>G22*(1+L22/100)</f>
        <v>0</v>
      </c>
      <c r="N22" s="153">
        <v>0</v>
      </c>
      <c r="O22" s="153">
        <f>ROUND(E22*N22,2)</f>
        <v>0</v>
      </c>
      <c r="P22" s="153">
        <v>0</v>
      </c>
      <c r="Q22" s="153">
        <f>ROUND(E22*P22,2)</f>
        <v>0</v>
      </c>
      <c r="R22" s="153"/>
      <c r="S22" s="153" t="s">
        <v>101</v>
      </c>
      <c r="T22" s="153" t="s">
        <v>102</v>
      </c>
      <c r="U22" s="153">
        <v>0.14499999999999999</v>
      </c>
      <c r="V22" s="153">
        <f>ROUND(E22*U22,2)</f>
        <v>1.74</v>
      </c>
      <c r="W22" s="153"/>
      <c r="X22" s="153" t="s">
        <v>103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104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x14ac:dyDescent="0.2">
      <c r="A23" s="156" t="s">
        <v>98</v>
      </c>
      <c r="B23" s="157" t="s">
        <v>68</v>
      </c>
      <c r="C23" s="167" t="s">
        <v>69</v>
      </c>
      <c r="D23" s="158"/>
      <c r="E23" s="182"/>
      <c r="F23" s="173"/>
      <c r="G23" s="175">
        <f>SUMIF(AG24:AG24,"&lt;&gt;NOR",G24:G24)</f>
        <v>0</v>
      </c>
      <c r="H23" s="155"/>
      <c r="I23" s="155">
        <f>SUM(I24:I24)</f>
        <v>0</v>
      </c>
      <c r="J23" s="155"/>
      <c r="K23" s="155">
        <f>SUM(K24:K24)</f>
        <v>0</v>
      </c>
      <c r="L23" s="155"/>
      <c r="M23" s="155">
        <f>SUM(M24:M24)</f>
        <v>0</v>
      </c>
      <c r="N23" s="155"/>
      <c r="O23" s="155">
        <f>SUM(O24:O24)</f>
        <v>0</v>
      </c>
      <c r="P23" s="155"/>
      <c r="Q23" s="155">
        <f>SUM(Q24:Q24)</f>
        <v>0</v>
      </c>
      <c r="R23" s="155"/>
      <c r="S23" s="155"/>
      <c r="T23" s="155"/>
      <c r="U23" s="155"/>
      <c r="V23" s="155">
        <f>SUM(V24:V24)</f>
        <v>0</v>
      </c>
      <c r="W23" s="155"/>
      <c r="X23" s="155"/>
      <c r="AG23" t="s">
        <v>99</v>
      </c>
    </row>
    <row r="24" spans="1:60" outlineLevel="1" x14ac:dyDescent="0.2">
      <c r="A24" s="161">
        <v>10</v>
      </c>
      <c r="B24" s="162" t="s">
        <v>125</v>
      </c>
      <c r="C24" s="169" t="s">
        <v>134</v>
      </c>
      <c r="D24" s="163" t="s">
        <v>107</v>
      </c>
      <c r="E24" s="183">
        <v>30</v>
      </c>
      <c r="F24" s="185"/>
      <c r="G24" s="176">
        <f>ROUND(E24*F24,2)</f>
        <v>0</v>
      </c>
      <c r="H24" s="154"/>
      <c r="I24" s="153">
        <f>ROUND(E24*H24,2)</f>
        <v>0</v>
      </c>
      <c r="J24" s="154"/>
      <c r="K24" s="153">
        <f>ROUND(E24*J24,2)</f>
        <v>0</v>
      </c>
      <c r="L24" s="153">
        <v>21</v>
      </c>
      <c r="M24" s="153">
        <f>G24*(1+L24/100)</f>
        <v>0</v>
      </c>
      <c r="N24" s="153">
        <v>0</v>
      </c>
      <c r="O24" s="153">
        <f>ROUND(E24*N24,2)</f>
        <v>0</v>
      </c>
      <c r="P24" s="153">
        <v>0</v>
      </c>
      <c r="Q24" s="153">
        <f>ROUND(E24*P24,2)</f>
        <v>0</v>
      </c>
      <c r="R24" s="153"/>
      <c r="S24" s="153" t="s">
        <v>101</v>
      </c>
      <c r="T24" s="153" t="s">
        <v>102</v>
      </c>
      <c r="U24" s="153">
        <v>0</v>
      </c>
      <c r="V24" s="153">
        <f>ROUND(E24*U24,2)</f>
        <v>0</v>
      </c>
      <c r="W24" s="153"/>
      <c r="X24" s="153" t="s">
        <v>103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104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x14ac:dyDescent="0.2">
      <c r="A25" s="3"/>
      <c r="B25" s="4"/>
      <c r="C25" s="170"/>
      <c r="D25" s="6"/>
      <c r="E25" s="3"/>
      <c r="F25" s="177"/>
      <c r="G25" s="177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85</v>
      </c>
    </row>
    <row r="26" spans="1:60" x14ac:dyDescent="0.2">
      <c r="A26" s="149"/>
      <c r="B26" s="150" t="s">
        <v>31</v>
      </c>
      <c r="C26" s="171"/>
      <c r="D26" s="151"/>
      <c r="E26" s="152"/>
      <c r="F26" s="152"/>
      <c r="G26" s="178">
        <f>G8+G10+G15+G17+G19+G21+G23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126</v>
      </c>
    </row>
    <row r="27" spans="1:60" x14ac:dyDescent="0.2">
      <c r="A27" s="3"/>
      <c r="B27" s="4"/>
      <c r="C27" s="170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">
      <c r="A28" s="3"/>
      <c r="B28" s="4"/>
      <c r="C28" s="170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63" t="s">
        <v>127</v>
      </c>
      <c r="B29" s="263"/>
      <c r="C29" s="264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44"/>
      <c r="B30" s="245"/>
      <c r="C30" s="246"/>
      <c r="D30" s="245"/>
      <c r="E30" s="245"/>
      <c r="F30" s="245"/>
      <c r="G30" s="24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G30" t="s">
        <v>128</v>
      </c>
    </row>
    <row r="31" spans="1:60" x14ac:dyDescent="0.2">
      <c r="A31" s="248"/>
      <c r="B31" s="249"/>
      <c r="C31" s="250"/>
      <c r="D31" s="249"/>
      <c r="E31" s="249"/>
      <c r="F31" s="249"/>
      <c r="G31" s="25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248"/>
      <c r="B32" s="249"/>
      <c r="C32" s="250"/>
      <c r="D32" s="249"/>
      <c r="E32" s="249"/>
      <c r="F32" s="249"/>
      <c r="G32" s="25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">
      <c r="A33" s="248"/>
      <c r="B33" s="249"/>
      <c r="C33" s="250"/>
      <c r="D33" s="249"/>
      <c r="E33" s="249"/>
      <c r="F33" s="249"/>
      <c r="G33" s="251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 x14ac:dyDescent="0.2">
      <c r="A34" s="252"/>
      <c r="B34" s="253"/>
      <c r="C34" s="254"/>
      <c r="D34" s="253"/>
      <c r="E34" s="253"/>
      <c r="F34" s="253"/>
      <c r="G34" s="25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A35" s="3"/>
      <c r="B35" s="4"/>
      <c r="C35" s="170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">
      <c r="C36" s="172"/>
      <c r="D36" s="10"/>
      <c r="AG36" t="s">
        <v>129</v>
      </c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0:G34"/>
    <mergeCell ref="A1:G1"/>
    <mergeCell ref="C2:G2"/>
    <mergeCell ref="C3:G3"/>
    <mergeCell ref="C4:G4"/>
    <mergeCell ref="A29:C2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4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'4 1 Pol'!Názvy_tisku</vt:lpstr>
      <vt:lpstr>oadresa</vt:lpstr>
      <vt:lpstr>Stavba!Objednatel</vt:lpstr>
      <vt:lpstr>Stavba!Objekt</vt:lpstr>
      <vt:lpstr>'4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Podolan Petr</dc:creator>
  <cp:lastModifiedBy>Podolan Petr</cp:lastModifiedBy>
  <cp:lastPrinted>2020-07-08T07:03:42Z</cp:lastPrinted>
  <dcterms:created xsi:type="dcterms:W3CDTF">2009-04-08T07:15:50Z</dcterms:created>
  <dcterms:modified xsi:type="dcterms:W3CDTF">2020-07-08T07:03:59Z</dcterms:modified>
</cp:coreProperties>
</file>